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ontexty.sharepoint.com/sites/Projekty/Soubory/1154 ÚS Nová Cihelna 2024/2 - Studie/"/>
    </mc:Choice>
  </mc:AlternateContent>
  <xr:revisionPtr revIDLastSave="107" documentId="8_{955A83D3-4777-4E96-8FE1-10FD23DB5B6A}" xr6:coauthVersionLast="47" xr6:coauthVersionMax="47" xr10:uidLastSave="{095D5A05-07CC-491C-A991-C8AE1D28A770}"/>
  <bookViews>
    <workbookView xWindow="-110" yWindow="-110" windowWidth="38620" windowHeight="21100" xr2:uid="{6517886E-771D-4D39-A851-A3DB183E160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1" l="1"/>
  <c r="N11" i="1"/>
  <c r="E11" i="1"/>
  <c r="F11" i="1" s="1"/>
  <c r="K11" i="1"/>
  <c r="G11" i="1" l="1"/>
  <c r="I11" i="1"/>
  <c r="S105" i="1"/>
  <c r="Y101" i="1" s="1"/>
  <c r="N36" i="1"/>
  <c r="E35" i="1"/>
  <c r="F35" i="1" s="1"/>
  <c r="G35" i="1" s="1"/>
  <c r="K8" i="1"/>
  <c r="K9" i="1"/>
  <c r="K10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7" i="1"/>
  <c r="AC111" i="1"/>
  <c r="W111" i="1"/>
  <c r="AA101" i="1"/>
  <c r="AB80" i="1"/>
  <c r="Z80" i="1"/>
  <c r="X80" i="1"/>
  <c r="V80" i="1"/>
  <c r="T80" i="1"/>
  <c r="R80" i="1"/>
  <c r="R67" i="1"/>
  <c r="S61" i="1"/>
  <c r="R51" i="1"/>
  <c r="R47" i="1"/>
  <c r="AF121" i="1"/>
  <c r="X121" i="1"/>
  <c r="T121" i="1"/>
  <c r="O80" i="1"/>
  <c r="M42" i="1"/>
  <c r="S113" i="1" s="1"/>
  <c r="Q111" i="1" s="1"/>
  <c r="N9" i="1"/>
  <c r="R9" i="1" s="1"/>
  <c r="N10" i="1"/>
  <c r="R10" i="1" s="1"/>
  <c r="N12" i="1"/>
  <c r="R12" i="1" s="1"/>
  <c r="N13" i="1"/>
  <c r="R13" i="1" s="1"/>
  <c r="N14" i="1"/>
  <c r="R14" i="1" s="1"/>
  <c r="N15" i="1"/>
  <c r="R15" i="1" s="1"/>
  <c r="N16" i="1"/>
  <c r="R16" i="1" s="1"/>
  <c r="N17" i="1"/>
  <c r="R17" i="1" s="1"/>
  <c r="N18" i="1"/>
  <c r="R18" i="1" s="1"/>
  <c r="N19" i="1"/>
  <c r="R19" i="1" s="1"/>
  <c r="N20" i="1"/>
  <c r="R20" i="1" s="1"/>
  <c r="N21" i="1"/>
  <c r="R21" i="1" s="1"/>
  <c r="N22" i="1"/>
  <c r="R22" i="1" s="1"/>
  <c r="N23" i="1"/>
  <c r="R23" i="1" s="1"/>
  <c r="N24" i="1"/>
  <c r="R24" i="1" s="1"/>
  <c r="N25" i="1"/>
  <c r="R25" i="1" s="1"/>
  <c r="N26" i="1"/>
  <c r="R26" i="1" s="1"/>
  <c r="N27" i="1"/>
  <c r="R27" i="1" s="1"/>
  <c r="N28" i="1"/>
  <c r="R28" i="1" s="1"/>
  <c r="N29" i="1"/>
  <c r="R29" i="1" s="1"/>
  <c r="N30" i="1"/>
  <c r="R30" i="1" s="1"/>
  <c r="N31" i="1"/>
  <c r="R31" i="1" s="1"/>
  <c r="N32" i="1"/>
  <c r="R32" i="1" s="1"/>
  <c r="N33" i="1"/>
  <c r="R33" i="1" s="1"/>
  <c r="N34" i="1"/>
  <c r="R34" i="1" s="1"/>
  <c r="N35" i="1"/>
  <c r="R35" i="1" s="1"/>
  <c r="N8" i="1"/>
  <c r="E36" i="1"/>
  <c r="F36" i="1" s="1"/>
  <c r="G36" i="1" s="1"/>
  <c r="E37" i="1"/>
  <c r="F37" i="1" s="1"/>
  <c r="G37" i="1" s="1"/>
  <c r="E39" i="1"/>
  <c r="F39" i="1" s="1"/>
  <c r="G39" i="1" s="1"/>
  <c r="E40" i="1"/>
  <c r="F40" i="1" s="1"/>
  <c r="G40" i="1" s="1"/>
  <c r="E41" i="1"/>
  <c r="F41" i="1" s="1"/>
  <c r="G41" i="1" s="1"/>
  <c r="E34" i="1"/>
  <c r="F34" i="1" s="1"/>
  <c r="G34" i="1" s="1"/>
  <c r="E8" i="1"/>
  <c r="E10" i="1"/>
  <c r="F10" i="1" s="1"/>
  <c r="G10" i="1" s="1"/>
  <c r="E12" i="1"/>
  <c r="F12" i="1" s="1"/>
  <c r="G12" i="1" s="1"/>
  <c r="E13" i="1"/>
  <c r="F13" i="1" s="1"/>
  <c r="G13" i="1" s="1"/>
  <c r="E14" i="1"/>
  <c r="F14" i="1" s="1"/>
  <c r="G14" i="1" s="1"/>
  <c r="E15" i="1"/>
  <c r="F15" i="1" s="1"/>
  <c r="G15" i="1" s="1"/>
  <c r="E16" i="1"/>
  <c r="F16" i="1" s="1"/>
  <c r="G16" i="1" s="1"/>
  <c r="E17" i="1"/>
  <c r="F17" i="1" s="1"/>
  <c r="G17" i="1" s="1"/>
  <c r="E18" i="1"/>
  <c r="F18" i="1" s="1"/>
  <c r="G18" i="1" s="1"/>
  <c r="E19" i="1"/>
  <c r="F19" i="1" s="1"/>
  <c r="G19" i="1" s="1"/>
  <c r="E20" i="1"/>
  <c r="F20" i="1" s="1"/>
  <c r="G20" i="1" s="1"/>
  <c r="E21" i="1"/>
  <c r="F21" i="1" s="1"/>
  <c r="G21" i="1" s="1"/>
  <c r="E22" i="1"/>
  <c r="F22" i="1" s="1"/>
  <c r="G22" i="1" s="1"/>
  <c r="E23" i="1"/>
  <c r="F23" i="1" s="1"/>
  <c r="G23" i="1" s="1"/>
  <c r="E24" i="1"/>
  <c r="F24" i="1" s="1"/>
  <c r="G24" i="1" s="1"/>
  <c r="E25" i="1"/>
  <c r="F25" i="1" s="1"/>
  <c r="G25" i="1" s="1"/>
  <c r="E26" i="1"/>
  <c r="F26" i="1" s="1"/>
  <c r="G26" i="1" s="1"/>
  <c r="E27" i="1"/>
  <c r="F27" i="1" s="1"/>
  <c r="G27" i="1" s="1"/>
  <c r="E28" i="1"/>
  <c r="F28" i="1" s="1"/>
  <c r="G28" i="1" s="1"/>
  <c r="E29" i="1"/>
  <c r="F29" i="1" s="1"/>
  <c r="G29" i="1" s="1"/>
  <c r="E30" i="1"/>
  <c r="F30" i="1" s="1"/>
  <c r="G30" i="1" s="1"/>
  <c r="E31" i="1"/>
  <c r="F31" i="1" s="1"/>
  <c r="G31" i="1" s="1"/>
  <c r="E32" i="1"/>
  <c r="F32" i="1" s="1"/>
  <c r="G32" i="1" s="1"/>
  <c r="E33" i="1"/>
  <c r="F33" i="1" s="1"/>
  <c r="G33" i="1" s="1"/>
  <c r="E9" i="1"/>
  <c r="F9" i="1" s="1"/>
  <c r="G9" i="1" s="1"/>
  <c r="I34" i="1" l="1"/>
  <c r="I40" i="1"/>
  <c r="I39" i="1"/>
  <c r="I37" i="1"/>
  <c r="I35" i="1"/>
  <c r="I20" i="1"/>
  <c r="I19" i="1"/>
  <c r="I18" i="1"/>
  <c r="I17" i="1"/>
  <c r="I21" i="1"/>
  <c r="I36" i="1"/>
  <c r="I31" i="1"/>
  <c r="I30" i="1"/>
  <c r="I41" i="1"/>
  <c r="I16" i="1"/>
  <c r="I15" i="1"/>
  <c r="I14" i="1"/>
  <c r="I13" i="1"/>
  <c r="I12" i="1"/>
  <c r="I33" i="1"/>
  <c r="I10" i="1"/>
  <c r="I9" i="1"/>
  <c r="I29" i="1"/>
  <c r="I32" i="1"/>
  <c r="S103" i="1"/>
  <c r="Q101" i="1" s="1"/>
  <c r="AD101" i="1" s="1"/>
  <c r="P130" i="1" s="1"/>
  <c r="I25" i="1"/>
  <c r="I23" i="1"/>
  <c r="I28" i="1"/>
  <c r="I27" i="1"/>
  <c r="I26" i="1"/>
  <c r="I24" i="1"/>
  <c r="I22" i="1"/>
  <c r="S115" i="1"/>
  <c r="AA111" i="1" s="1"/>
  <c r="AF111" i="1"/>
  <c r="R130" i="1" s="1"/>
  <c r="AE80" i="1"/>
  <c r="N42" i="1"/>
  <c r="W122" i="1" s="1"/>
  <c r="R121" i="1" s="1"/>
  <c r="AH121" i="1" s="1"/>
  <c r="T130" i="1" s="1"/>
  <c r="R8" i="1"/>
  <c r="R42" i="1" s="1"/>
  <c r="Q44" i="1" s="1"/>
  <c r="F8" i="1"/>
  <c r="G8" i="1" l="1"/>
  <c r="I8" i="1"/>
  <c r="V130" i="1"/>
  <c r="P47" i="1"/>
  <c r="T47" i="1" s="1"/>
  <c r="P51" i="1" s="1"/>
  <c r="S58" i="1"/>
  <c r="U58" i="1" s="1"/>
  <c r="Q61" i="1" s="1"/>
  <c r="U61" i="1" s="1"/>
  <c r="P67" i="1" s="1"/>
  <c r="V51" i="1" l="1"/>
  <c r="Y51" i="1" s="1"/>
  <c r="V67" i="1"/>
  <c r="Y67" i="1" s="1"/>
</calcChain>
</file>

<file path=xl/sharedStrings.xml><?xml version="1.0" encoding="utf-8"?>
<sst xmlns="http://schemas.openxmlformats.org/spreadsheetml/2006/main" count="251" uniqueCount="138">
  <si>
    <t>označení bloku</t>
  </si>
  <si>
    <t>výměra bloku</t>
  </si>
  <si>
    <t>počet podlaží</t>
  </si>
  <si>
    <t>(m2)</t>
  </si>
  <si>
    <t>koef. zastavění</t>
  </si>
  <si>
    <t>max. HPP v přízemí</t>
  </si>
  <si>
    <t>max. HPP celkem</t>
  </si>
  <si>
    <t>Poznámky:</t>
  </si>
  <si>
    <t xml:space="preserve">Ustupující podlaží je vyjádřeno číslem 0,7, neboť dle navržených regulativů má mít výměru max. do 70% výměry podlaží, které je pod ním. </t>
  </si>
  <si>
    <t>Hrubá podlahová plocha je kalkulována za maximální možného zastavění jednotlivých bloků při zoheldnění maximálního</t>
  </si>
  <si>
    <t>max. HPP celkem bez přízemí</t>
  </si>
  <si>
    <t>A</t>
  </si>
  <si>
    <t>B</t>
  </si>
  <si>
    <t>C</t>
  </si>
  <si>
    <t>D</t>
  </si>
  <si>
    <t>E</t>
  </si>
  <si>
    <t>F</t>
  </si>
  <si>
    <t>bytů</t>
  </si>
  <si>
    <t>n</t>
  </si>
  <si>
    <t>e.obyv.</t>
  </si>
  <si>
    <t>q</t>
  </si>
  <si>
    <t>l/os.den</t>
  </si>
  <si>
    <t>Qp</t>
  </si>
  <si>
    <t>l/den</t>
  </si>
  <si>
    <t>X</t>
  </si>
  <si>
    <t>celkem</t>
  </si>
  <si>
    <t>celková denní potřeba pitné vody</t>
  </si>
  <si>
    <t>Qd</t>
  </si>
  <si>
    <t>Maximální denní potřeba</t>
  </si>
  <si>
    <t>Qd = Qp.kd</t>
  </si>
  <si>
    <t>m3/den</t>
  </si>
  <si>
    <t>Qh max</t>
  </si>
  <si>
    <t>maximální hodinová potřeba</t>
  </si>
  <si>
    <t>l/h</t>
  </si>
  <si>
    <t>l/s</t>
  </si>
  <si>
    <t>Qh = Qd.kh/24</t>
  </si>
  <si>
    <t>KANALIZACE</t>
  </si>
  <si>
    <t>Splašková kanalizace</t>
  </si>
  <si>
    <t>Qp(spl)</t>
  </si>
  <si>
    <t>Průměrný denní odtok splaškové vody</t>
  </si>
  <si>
    <t>Qp(spl)=0,9.Qp(vody)</t>
  </si>
  <si>
    <t>Qd max</t>
  </si>
  <si>
    <t>max denní odtok splaškové vody</t>
  </si>
  <si>
    <t>Qd(spl) = Qp(spl).kd</t>
  </si>
  <si>
    <t>Qh</t>
  </si>
  <si>
    <t>max hodinový průtok splaškové vody</t>
  </si>
  <si>
    <t>(výhled – rezerva + 6,0 l/s)</t>
  </si>
  <si>
    <t>Qh = Qd(spl).kh/24</t>
  </si>
  <si>
    <t>Poznámka:</t>
  </si>
  <si>
    <t>Návrh řešení odkanalizování lokality nesmí narušit funkčnost stávajícího odvodňovacího potrubí DN 600 a</t>
  </si>
  <si>
    <t>DN 14000.</t>
  </si>
  <si>
    <t>Likvidace deštových vod</t>
  </si>
  <si>
    <t>Výpočet množství dešťových (srážkových) odpadních vod Qr</t>
  </si>
  <si>
    <t>Qr = i.A.C</t>
  </si>
  <si>
    <t>i</t>
  </si>
  <si>
    <t>intenzita deště</t>
  </si>
  <si>
    <t>půdorysný průmět odvodňované plochy</t>
  </si>
  <si>
    <t>A1</t>
  </si>
  <si>
    <t>A2</t>
  </si>
  <si>
    <t>A3</t>
  </si>
  <si>
    <t>střechy</t>
  </si>
  <si>
    <t>dlažba</t>
  </si>
  <si>
    <t>zatravněné plochy</t>
  </si>
  <si>
    <t>m2</t>
  </si>
  <si>
    <t>m3</t>
  </si>
  <si>
    <t>l/s.m2</t>
  </si>
  <si>
    <t>(Pardubice)</t>
  </si>
  <si>
    <t xml:space="preserve"> = </t>
  </si>
  <si>
    <t>x</t>
  </si>
  <si>
    <t>součinitel odtoku z odvodňované plochy - závisí na typu povrchu</t>
  </si>
  <si>
    <t>C1</t>
  </si>
  <si>
    <t>C2</t>
  </si>
  <si>
    <t>C3</t>
  </si>
  <si>
    <t>Likvidace dešťových vod se předběžně uvažuje dle možností zasakováním v místě. Za tím účelem je v rámci</t>
  </si>
  <si>
    <t>uličních profilů vždy vymezen zelený pás, do kterého bude možné situovat průleh nebo zasakovací rýhu.</t>
  </si>
  <si>
    <t>Dešťové vody ze střech jednotlivých domů a přilehlých zpevněných budou zasakovány v rámci příslušných</t>
  </si>
  <si>
    <t>bloků.</t>
  </si>
  <si>
    <t>POTŘEBA TEPLA</t>
  </si>
  <si>
    <t>Vytápění objektů Qvyt</t>
  </si>
  <si>
    <t>Qvyt= m.(10-15 kW) +(q.V.Δt)</t>
  </si>
  <si>
    <t>x  (</t>
  </si>
  <si>
    <t>m</t>
  </si>
  <si>
    <t>V</t>
  </si>
  <si>
    <t>Δt</t>
  </si>
  <si>
    <t>tis</t>
  </si>
  <si>
    <t>počet bytů</t>
  </si>
  <si>
    <t>tepelná charakteristika</t>
  </si>
  <si>
    <t>objem občanských budov</t>
  </si>
  <si>
    <t>rozdíl teplot</t>
  </si>
  <si>
    <t>průměrná vnitřní výpočtová teplota</t>
  </si>
  <si>
    <t>W/m3.K</t>
  </si>
  <si>
    <t>°C</t>
  </si>
  <si>
    <t>0,4-0,8</t>
  </si>
  <si>
    <t>tes</t>
  </si>
  <si>
    <t>průměrná vnější výpočtová teplota</t>
  </si>
  <si>
    <t>Pardubice</t>
  </si>
  <si>
    <t>Větrání objektů</t>
  </si>
  <si>
    <t>Qvět</t>
  </si>
  <si>
    <t>Qvět= m.(3-4 kW) +(0,35.n.0,9.V.Δt) =</t>
  </si>
  <si>
    <t>)  +  (</t>
  </si>
  <si>
    <t>)</t>
  </si>
  <si>
    <t>kW</t>
  </si>
  <si>
    <t>počet výměn vzduchu</t>
  </si>
  <si>
    <t>Příprava teplé vody</t>
  </si>
  <si>
    <t>Qtv= Σ(Ni.qi)/24 .kd.kh.1,163. Δt =</t>
  </si>
  <si>
    <t>(</t>
  </si>
  <si>
    <t>+</t>
  </si>
  <si>
    <t xml:space="preserve">)   / 24 x </t>
  </si>
  <si>
    <t>N1</t>
  </si>
  <si>
    <t>počet osob trvale žijících</t>
  </si>
  <si>
    <t>lidí</t>
  </si>
  <si>
    <t>N2</t>
  </si>
  <si>
    <t>q1</t>
  </si>
  <si>
    <t>q2</t>
  </si>
  <si>
    <t>cw</t>
  </si>
  <si>
    <t>počet osob zaměstnaných</t>
  </si>
  <si>
    <t>specifická potřeba teplé vody pro trvale žijící</t>
  </si>
  <si>
    <t>specifická potřeba teplé vody pro zaměstnance</t>
  </si>
  <si>
    <t>měrná tepelná kapacita vody</t>
  </si>
  <si>
    <t>rozdíl teplot vody na výtoku a studené ohřívané vody (tTV - tSV °C)</t>
  </si>
  <si>
    <t>(4 186 J/kg.K = 1,163 Wh/kg.K)</t>
  </si>
  <si>
    <t>(výhled – rezerva +345,3 kW)</t>
  </si>
  <si>
    <t>Celková potřeba tepla</t>
  </si>
  <si>
    <t>Q</t>
  </si>
  <si>
    <t>Q= Qvyt + Qvět + QTV =</t>
  </si>
  <si>
    <t xml:space="preserve"> + </t>
  </si>
  <si>
    <t>(výhled – rezerva +11386,00 kW)</t>
  </si>
  <si>
    <t>(pro 20 200 obyvatel)</t>
  </si>
  <si>
    <t xml:space="preserve">kd - součinitel denní nerovnoměrnosti = </t>
  </si>
  <si>
    <t>(soustředná zástavba)</t>
  </si>
  <si>
    <t>kh - součinitel hodinové nerovnoměrnosti =</t>
  </si>
  <si>
    <t xml:space="preserve"> / </t>
  </si>
  <si>
    <t>(výhled – rezerva +10956,24 kW)</t>
  </si>
  <si>
    <t>(výhled – rezerva +84,19 kW)</t>
  </si>
  <si>
    <t>ZÁSOBOVÁNÍ VODOU</t>
  </si>
  <si>
    <t>Specifická potřeba vody</t>
  </si>
  <si>
    <t>Denní potřeba vody</t>
  </si>
  <si>
    <t>Qp = n.q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</si>
</sst>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0" xfId="0" applyFont="1"/>
    <xf numFmtId="0" fontId="0" fillId="2" borderId="0" xfId="0" applyFill="1"/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2" fillId="2" borderId="1" xfId="0" applyFont="1" applyFill="1" applyBorder="1"/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right"/>
    </xf>
    <xf numFmtId="164" fontId="0" fillId="0" borderId="0" xfId="0" applyNumberFormat="1"/>
    <xf numFmtId="0" fontId="5" fillId="0" borderId="0" xfId="0" applyFont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89D83-AEDB-458F-99A7-71D6D3973A0E}">
  <dimension ref="A1:BM131"/>
  <sheetViews>
    <sheetView showGridLines="0" tabSelected="1" workbookViewId="0">
      <pane xSplit="1" topLeftCell="B1" activePane="topRight" state="frozen"/>
      <selection pane="topRight" activeCell="Y46" sqref="Y46"/>
    </sheetView>
  </sheetViews>
  <sheetFormatPr defaultRowHeight="14.4" x14ac:dyDescent="0.3"/>
  <cols>
    <col min="1" max="4" width="12.77734375" customWidth="1"/>
    <col min="5" max="5" width="16.77734375" customWidth="1"/>
    <col min="6" max="6" width="15.5546875" customWidth="1"/>
    <col min="7" max="7" width="24.88671875" customWidth="1"/>
    <col min="22" max="22" width="10.88671875" customWidth="1"/>
  </cols>
  <sheetData>
    <row r="1" spans="1:18" ht="18" x14ac:dyDescent="0.35">
      <c r="K1" s="14" t="s">
        <v>134</v>
      </c>
    </row>
    <row r="2" spans="1:18" x14ac:dyDescent="0.3">
      <c r="K2" t="s">
        <v>20</v>
      </c>
      <c r="L2" t="s">
        <v>135</v>
      </c>
    </row>
    <row r="3" spans="1:18" x14ac:dyDescent="0.3">
      <c r="K3" t="s">
        <v>22</v>
      </c>
      <c r="L3" t="s">
        <v>136</v>
      </c>
    </row>
    <row r="4" spans="1:18" x14ac:dyDescent="0.3">
      <c r="L4" t="s">
        <v>137</v>
      </c>
    </row>
    <row r="6" spans="1:18" x14ac:dyDescent="0.3">
      <c r="M6" s="5" t="s">
        <v>17</v>
      </c>
      <c r="N6" s="5" t="s">
        <v>19</v>
      </c>
      <c r="P6" s="5" t="s">
        <v>20</v>
      </c>
      <c r="R6" s="5" t="s">
        <v>22</v>
      </c>
    </row>
    <row r="7" spans="1:18" x14ac:dyDescent="0.3">
      <c r="A7" s="1" t="s">
        <v>0</v>
      </c>
      <c r="B7" s="1" t="s">
        <v>1</v>
      </c>
      <c r="C7" s="1" t="s">
        <v>2</v>
      </c>
      <c r="D7" s="1" t="s">
        <v>4</v>
      </c>
      <c r="E7" s="1" t="s">
        <v>5</v>
      </c>
      <c r="F7" s="1" t="s">
        <v>6</v>
      </c>
      <c r="G7" s="1" t="s">
        <v>10</v>
      </c>
      <c r="H7" s="1" t="s">
        <v>3</v>
      </c>
      <c r="I7" s="1" t="s">
        <v>17</v>
      </c>
      <c r="J7" s="1"/>
      <c r="K7" s="1" t="str">
        <f>A7</f>
        <v>označení bloku</v>
      </c>
      <c r="M7" s="6" t="s">
        <v>18</v>
      </c>
      <c r="N7" s="6" t="s">
        <v>18</v>
      </c>
      <c r="P7" s="6" t="s">
        <v>21</v>
      </c>
      <c r="R7" s="6" t="s">
        <v>23</v>
      </c>
    </row>
    <row r="8" spans="1:18" x14ac:dyDescent="0.3">
      <c r="A8">
        <v>1</v>
      </c>
      <c r="B8">
        <v>6500</v>
      </c>
      <c r="C8">
        <v>6</v>
      </c>
      <c r="D8">
        <v>0.5</v>
      </c>
      <c r="E8">
        <f>B8*D8</f>
        <v>3250</v>
      </c>
      <c r="F8">
        <f>E8*C8</f>
        <v>19500</v>
      </c>
      <c r="G8">
        <f>F8-E8</f>
        <v>16250</v>
      </c>
      <c r="I8">
        <f>F8/75</f>
        <v>260</v>
      </c>
      <c r="K8" s="2">
        <f t="shared" ref="K8:K41" si="0">A8</f>
        <v>1</v>
      </c>
      <c r="M8" s="5">
        <v>270</v>
      </c>
      <c r="N8" s="5">
        <f>M8*2</f>
        <v>540</v>
      </c>
      <c r="P8" s="5">
        <v>150</v>
      </c>
      <c r="R8" s="5">
        <f>N8*P8</f>
        <v>81000</v>
      </c>
    </row>
    <row r="9" spans="1:18" x14ac:dyDescent="0.3">
      <c r="A9">
        <v>2</v>
      </c>
      <c r="B9">
        <v>5500</v>
      </c>
      <c r="C9">
        <v>6</v>
      </c>
      <c r="D9">
        <v>0.5</v>
      </c>
      <c r="E9">
        <f>B9*D9</f>
        <v>2750</v>
      </c>
      <c r="F9">
        <f>E9*C9</f>
        <v>16500</v>
      </c>
      <c r="G9">
        <f>F9-E9</f>
        <v>13750</v>
      </c>
      <c r="I9">
        <f t="shared" ref="I9:I41" si="1">F9/75</f>
        <v>220</v>
      </c>
      <c r="K9" s="2">
        <f t="shared" si="0"/>
        <v>2</v>
      </c>
      <c r="M9" s="5">
        <v>220</v>
      </c>
      <c r="N9" s="5">
        <f t="shared" ref="N9:N36" si="2">M9*2</f>
        <v>440</v>
      </c>
      <c r="P9" s="5">
        <v>150</v>
      </c>
      <c r="R9" s="5">
        <f t="shared" ref="R9:R35" si="3">N9*P9</f>
        <v>66000</v>
      </c>
    </row>
    <row r="10" spans="1:18" x14ac:dyDescent="0.3">
      <c r="A10">
        <v>3</v>
      </c>
      <c r="B10">
        <v>950</v>
      </c>
      <c r="C10">
        <v>3</v>
      </c>
      <c r="D10">
        <v>0.8</v>
      </c>
      <c r="E10">
        <f t="shared" ref="E10:E33" si="4">B10*D10</f>
        <v>760</v>
      </c>
      <c r="F10">
        <f t="shared" ref="F10:F33" si="5">E10*C10</f>
        <v>2280</v>
      </c>
      <c r="G10">
        <f t="shared" ref="G10:G33" si="6">F10-E10</f>
        <v>1520</v>
      </c>
      <c r="I10">
        <f t="shared" si="1"/>
        <v>30.4</v>
      </c>
      <c r="K10" s="2">
        <f t="shared" si="0"/>
        <v>3</v>
      </c>
      <c r="M10" s="5">
        <v>30</v>
      </c>
      <c r="N10" s="5">
        <f t="shared" si="2"/>
        <v>60</v>
      </c>
      <c r="P10" s="5">
        <v>150</v>
      </c>
      <c r="R10" s="5">
        <f t="shared" si="3"/>
        <v>9000</v>
      </c>
    </row>
    <row r="11" spans="1:18" x14ac:dyDescent="0.3">
      <c r="A11">
        <v>4</v>
      </c>
      <c r="B11">
        <v>750</v>
      </c>
      <c r="C11">
        <v>5.7</v>
      </c>
      <c r="D11">
        <v>0.5</v>
      </c>
      <c r="E11">
        <f t="shared" si="4"/>
        <v>375</v>
      </c>
      <c r="F11">
        <f t="shared" si="5"/>
        <v>2137.5</v>
      </c>
      <c r="G11">
        <f t="shared" si="6"/>
        <v>1762.5</v>
      </c>
      <c r="I11">
        <f t="shared" si="1"/>
        <v>28.5</v>
      </c>
      <c r="K11" s="2">
        <f t="shared" si="0"/>
        <v>4</v>
      </c>
      <c r="M11" s="5">
        <v>30</v>
      </c>
      <c r="N11" s="5">
        <f t="shared" si="2"/>
        <v>60</v>
      </c>
      <c r="P11" s="5"/>
      <c r="R11" s="5"/>
    </row>
    <row r="12" spans="1:18" x14ac:dyDescent="0.3">
      <c r="A12">
        <v>5</v>
      </c>
      <c r="B12">
        <v>2000</v>
      </c>
      <c r="C12">
        <v>5</v>
      </c>
      <c r="D12">
        <v>0.5</v>
      </c>
      <c r="E12">
        <f t="shared" si="4"/>
        <v>1000</v>
      </c>
      <c r="F12">
        <f t="shared" si="5"/>
        <v>5000</v>
      </c>
      <c r="G12">
        <f t="shared" si="6"/>
        <v>4000</v>
      </c>
      <c r="I12">
        <f t="shared" si="1"/>
        <v>66.666666666666671</v>
      </c>
      <c r="K12" s="2">
        <f t="shared" si="0"/>
        <v>5</v>
      </c>
      <c r="M12" s="5">
        <v>60</v>
      </c>
      <c r="N12" s="5">
        <f t="shared" si="2"/>
        <v>120</v>
      </c>
      <c r="P12" s="5">
        <v>150</v>
      </c>
      <c r="R12" s="5">
        <f t="shared" si="3"/>
        <v>18000</v>
      </c>
    </row>
    <row r="13" spans="1:18" x14ac:dyDescent="0.3">
      <c r="A13">
        <v>6</v>
      </c>
      <c r="B13">
        <v>2900</v>
      </c>
      <c r="C13">
        <v>2.7</v>
      </c>
      <c r="D13">
        <v>0.5</v>
      </c>
      <c r="E13">
        <f t="shared" si="4"/>
        <v>1450</v>
      </c>
      <c r="F13">
        <f t="shared" si="5"/>
        <v>3915.0000000000005</v>
      </c>
      <c r="G13">
        <f t="shared" si="6"/>
        <v>2465.0000000000005</v>
      </c>
      <c r="I13">
        <f t="shared" si="1"/>
        <v>52.2</v>
      </c>
      <c r="K13" s="2">
        <f t="shared" si="0"/>
        <v>6</v>
      </c>
      <c r="M13" s="5">
        <v>50</v>
      </c>
      <c r="N13" s="5">
        <f t="shared" si="2"/>
        <v>100</v>
      </c>
      <c r="P13" s="5">
        <v>150</v>
      </c>
      <c r="R13" s="5">
        <f t="shared" si="3"/>
        <v>15000</v>
      </c>
    </row>
    <row r="14" spans="1:18" x14ac:dyDescent="0.3">
      <c r="A14">
        <v>7</v>
      </c>
      <c r="B14">
        <v>1000</v>
      </c>
      <c r="C14">
        <v>5.7</v>
      </c>
      <c r="D14">
        <v>0.5</v>
      </c>
      <c r="E14">
        <f t="shared" si="4"/>
        <v>500</v>
      </c>
      <c r="F14">
        <f t="shared" si="5"/>
        <v>2850</v>
      </c>
      <c r="G14">
        <f t="shared" si="6"/>
        <v>2350</v>
      </c>
      <c r="I14">
        <f t="shared" si="1"/>
        <v>38</v>
      </c>
      <c r="K14" s="2">
        <f t="shared" si="0"/>
        <v>7</v>
      </c>
      <c r="M14" s="5">
        <v>40</v>
      </c>
      <c r="N14" s="5">
        <f t="shared" si="2"/>
        <v>80</v>
      </c>
      <c r="P14" s="5">
        <v>150</v>
      </c>
      <c r="R14" s="5">
        <f t="shared" si="3"/>
        <v>12000</v>
      </c>
    </row>
    <row r="15" spans="1:18" x14ac:dyDescent="0.3">
      <c r="A15">
        <v>8</v>
      </c>
      <c r="B15">
        <v>1900</v>
      </c>
      <c r="C15">
        <v>6.7</v>
      </c>
      <c r="D15">
        <v>0.5</v>
      </c>
      <c r="E15">
        <f t="shared" si="4"/>
        <v>950</v>
      </c>
      <c r="F15">
        <f t="shared" si="5"/>
        <v>6365</v>
      </c>
      <c r="G15">
        <f t="shared" si="6"/>
        <v>5415</v>
      </c>
      <c r="I15">
        <f t="shared" si="1"/>
        <v>84.86666666666666</v>
      </c>
      <c r="K15" s="2">
        <f t="shared" si="0"/>
        <v>8</v>
      </c>
      <c r="M15" s="5">
        <v>80</v>
      </c>
      <c r="N15" s="5">
        <f t="shared" si="2"/>
        <v>160</v>
      </c>
      <c r="P15" s="5">
        <v>150</v>
      </c>
      <c r="R15" s="5">
        <f t="shared" si="3"/>
        <v>24000</v>
      </c>
    </row>
    <row r="16" spans="1:18" x14ac:dyDescent="0.3">
      <c r="A16">
        <v>9</v>
      </c>
      <c r="B16">
        <v>3100</v>
      </c>
      <c r="C16">
        <v>5</v>
      </c>
      <c r="D16">
        <v>0.5</v>
      </c>
      <c r="E16">
        <f t="shared" si="4"/>
        <v>1550</v>
      </c>
      <c r="F16">
        <f t="shared" si="5"/>
        <v>7750</v>
      </c>
      <c r="G16">
        <f t="shared" si="6"/>
        <v>6200</v>
      </c>
      <c r="I16">
        <f t="shared" si="1"/>
        <v>103.33333333333333</v>
      </c>
      <c r="K16" s="2">
        <f t="shared" si="0"/>
        <v>9</v>
      </c>
      <c r="M16" s="5">
        <v>100</v>
      </c>
      <c r="N16" s="5">
        <f t="shared" si="2"/>
        <v>200</v>
      </c>
      <c r="P16" s="5">
        <v>150</v>
      </c>
      <c r="R16" s="5">
        <f t="shared" si="3"/>
        <v>30000</v>
      </c>
    </row>
    <row r="17" spans="1:18" x14ac:dyDescent="0.3">
      <c r="A17">
        <v>10</v>
      </c>
      <c r="B17">
        <v>3500</v>
      </c>
      <c r="C17">
        <v>7</v>
      </c>
      <c r="D17">
        <v>0.8</v>
      </c>
      <c r="E17">
        <f t="shared" si="4"/>
        <v>2800</v>
      </c>
      <c r="F17">
        <f t="shared" si="5"/>
        <v>19600</v>
      </c>
      <c r="G17">
        <f t="shared" si="6"/>
        <v>16800</v>
      </c>
      <c r="I17">
        <f t="shared" si="1"/>
        <v>261.33333333333331</v>
      </c>
      <c r="K17" s="2">
        <f t="shared" si="0"/>
        <v>10</v>
      </c>
      <c r="M17" s="5">
        <v>260</v>
      </c>
      <c r="N17" s="5">
        <f t="shared" si="2"/>
        <v>520</v>
      </c>
      <c r="P17" s="5">
        <v>150</v>
      </c>
      <c r="R17" s="5">
        <f t="shared" si="3"/>
        <v>78000</v>
      </c>
    </row>
    <row r="18" spans="1:18" x14ac:dyDescent="0.3">
      <c r="A18">
        <v>11</v>
      </c>
      <c r="B18">
        <v>3700</v>
      </c>
      <c r="C18">
        <v>6.7</v>
      </c>
      <c r="D18">
        <v>0.5</v>
      </c>
      <c r="E18">
        <f t="shared" si="4"/>
        <v>1850</v>
      </c>
      <c r="F18">
        <f t="shared" si="5"/>
        <v>12395</v>
      </c>
      <c r="G18">
        <f t="shared" si="6"/>
        <v>10545</v>
      </c>
      <c r="I18">
        <f t="shared" si="1"/>
        <v>165.26666666666668</v>
      </c>
      <c r="K18" s="2">
        <f t="shared" si="0"/>
        <v>11</v>
      </c>
      <c r="M18" s="5">
        <v>160</v>
      </c>
      <c r="N18" s="5">
        <f t="shared" si="2"/>
        <v>320</v>
      </c>
      <c r="P18" s="5">
        <v>150</v>
      </c>
      <c r="R18" s="5">
        <f t="shared" si="3"/>
        <v>48000</v>
      </c>
    </row>
    <row r="19" spans="1:18" x14ac:dyDescent="0.3">
      <c r="A19">
        <v>12</v>
      </c>
      <c r="B19">
        <v>4000</v>
      </c>
      <c r="C19">
        <v>2.7</v>
      </c>
      <c r="D19">
        <v>0.5</v>
      </c>
      <c r="E19">
        <f t="shared" si="4"/>
        <v>2000</v>
      </c>
      <c r="F19">
        <f t="shared" si="5"/>
        <v>5400</v>
      </c>
      <c r="G19">
        <f t="shared" si="6"/>
        <v>3400</v>
      </c>
      <c r="I19">
        <f t="shared" si="1"/>
        <v>72</v>
      </c>
      <c r="K19" s="2">
        <f t="shared" si="0"/>
        <v>12</v>
      </c>
      <c r="M19" s="5">
        <v>70</v>
      </c>
      <c r="N19" s="5">
        <f t="shared" si="2"/>
        <v>140</v>
      </c>
      <c r="P19" s="5">
        <v>150</v>
      </c>
      <c r="R19" s="5">
        <f t="shared" si="3"/>
        <v>21000</v>
      </c>
    </row>
    <row r="20" spans="1:18" x14ac:dyDescent="0.3">
      <c r="A20">
        <v>14</v>
      </c>
      <c r="B20">
        <v>3500</v>
      </c>
      <c r="C20">
        <v>2.7</v>
      </c>
      <c r="D20">
        <v>0.5</v>
      </c>
      <c r="E20">
        <f t="shared" si="4"/>
        <v>1750</v>
      </c>
      <c r="F20">
        <f t="shared" si="5"/>
        <v>4725</v>
      </c>
      <c r="G20">
        <f t="shared" si="6"/>
        <v>2975</v>
      </c>
      <c r="I20">
        <f t="shared" si="1"/>
        <v>63</v>
      </c>
      <c r="K20" s="2">
        <f t="shared" si="0"/>
        <v>14</v>
      </c>
      <c r="M20" s="5">
        <v>60</v>
      </c>
      <c r="N20" s="5">
        <f t="shared" si="2"/>
        <v>120</v>
      </c>
      <c r="P20" s="5">
        <v>150</v>
      </c>
      <c r="R20" s="5">
        <f t="shared" si="3"/>
        <v>18000</v>
      </c>
    </row>
    <row r="21" spans="1:18" x14ac:dyDescent="0.3">
      <c r="A21">
        <v>16</v>
      </c>
      <c r="B21">
        <v>3200</v>
      </c>
      <c r="C21">
        <v>5.7</v>
      </c>
      <c r="D21">
        <v>0.5</v>
      </c>
      <c r="E21">
        <f t="shared" si="4"/>
        <v>1600</v>
      </c>
      <c r="F21">
        <f t="shared" si="5"/>
        <v>9120</v>
      </c>
      <c r="G21">
        <f t="shared" si="6"/>
        <v>7520</v>
      </c>
      <c r="I21">
        <f t="shared" si="1"/>
        <v>121.6</v>
      </c>
      <c r="K21" s="2">
        <f t="shared" si="0"/>
        <v>16</v>
      </c>
      <c r="M21" s="5">
        <v>120</v>
      </c>
      <c r="N21" s="5">
        <f t="shared" si="2"/>
        <v>240</v>
      </c>
      <c r="P21" s="5">
        <v>150</v>
      </c>
      <c r="R21" s="5">
        <f t="shared" si="3"/>
        <v>36000</v>
      </c>
    </row>
    <row r="22" spans="1:18" x14ac:dyDescent="0.3">
      <c r="A22">
        <v>17</v>
      </c>
      <c r="B22">
        <v>3200</v>
      </c>
      <c r="C22">
        <v>5.7</v>
      </c>
      <c r="D22">
        <v>0.5</v>
      </c>
      <c r="E22">
        <f t="shared" si="4"/>
        <v>1600</v>
      </c>
      <c r="F22">
        <f t="shared" si="5"/>
        <v>9120</v>
      </c>
      <c r="G22">
        <f t="shared" si="6"/>
        <v>7520</v>
      </c>
      <c r="I22">
        <f t="shared" si="1"/>
        <v>121.6</v>
      </c>
      <c r="K22" s="2">
        <f t="shared" si="0"/>
        <v>17</v>
      </c>
      <c r="M22" s="5">
        <v>120</v>
      </c>
      <c r="N22" s="5">
        <f t="shared" si="2"/>
        <v>240</v>
      </c>
      <c r="P22" s="5">
        <v>150</v>
      </c>
      <c r="R22" s="5">
        <f t="shared" si="3"/>
        <v>36000</v>
      </c>
    </row>
    <row r="23" spans="1:18" x14ac:dyDescent="0.3">
      <c r="A23">
        <v>18</v>
      </c>
      <c r="B23">
        <v>4200</v>
      </c>
      <c r="C23">
        <v>6.7</v>
      </c>
      <c r="D23">
        <v>0.5</v>
      </c>
      <c r="E23">
        <f t="shared" si="4"/>
        <v>2100</v>
      </c>
      <c r="F23">
        <f t="shared" si="5"/>
        <v>14070</v>
      </c>
      <c r="G23">
        <f t="shared" si="6"/>
        <v>11970</v>
      </c>
      <c r="I23">
        <f t="shared" si="1"/>
        <v>187.6</v>
      </c>
      <c r="K23" s="2">
        <f t="shared" si="0"/>
        <v>18</v>
      </c>
      <c r="M23" s="5">
        <v>180</v>
      </c>
      <c r="N23" s="5">
        <f t="shared" si="2"/>
        <v>360</v>
      </c>
      <c r="P23" s="5">
        <v>150</v>
      </c>
      <c r="R23" s="5">
        <f t="shared" si="3"/>
        <v>54000</v>
      </c>
    </row>
    <row r="24" spans="1:18" x14ac:dyDescent="0.3">
      <c r="A24">
        <v>19</v>
      </c>
      <c r="B24">
        <v>4200</v>
      </c>
      <c r="C24">
        <v>6.7</v>
      </c>
      <c r="D24">
        <v>0.5</v>
      </c>
      <c r="E24">
        <f t="shared" si="4"/>
        <v>2100</v>
      </c>
      <c r="F24">
        <f t="shared" si="5"/>
        <v>14070</v>
      </c>
      <c r="G24">
        <f t="shared" si="6"/>
        <v>11970</v>
      </c>
      <c r="I24">
        <f t="shared" si="1"/>
        <v>187.6</v>
      </c>
      <c r="K24" s="2">
        <f t="shared" si="0"/>
        <v>19</v>
      </c>
      <c r="M24" s="5">
        <v>180</v>
      </c>
      <c r="N24" s="5">
        <f t="shared" si="2"/>
        <v>360</v>
      </c>
      <c r="P24" s="5">
        <v>150</v>
      </c>
      <c r="R24" s="5">
        <f t="shared" si="3"/>
        <v>54000</v>
      </c>
    </row>
    <row r="25" spans="1:18" x14ac:dyDescent="0.3">
      <c r="A25">
        <v>20</v>
      </c>
      <c r="B25">
        <v>3600</v>
      </c>
      <c r="C25">
        <v>6.7</v>
      </c>
      <c r="D25">
        <v>0.5</v>
      </c>
      <c r="E25">
        <f t="shared" si="4"/>
        <v>1800</v>
      </c>
      <c r="F25">
        <f t="shared" si="5"/>
        <v>12060</v>
      </c>
      <c r="G25">
        <f t="shared" si="6"/>
        <v>10260</v>
      </c>
      <c r="I25">
        <f t="shared" si="1"/>
        <v>160.80000000000001</v>
      </c>
      <c r="K25" s="2">
        <f t="shared" si="0"/>
        <v>20</v>
      </c>
      <c r="M25" s="5">
        <v>160</v>
      </c>
      <c r="N25" s="5">
        <f t="shared" si="2"/>
        <v>320</v>
      </c>
      <c r="P25" s="5">
        <v>150</v>
      </c>
      <c r="R25" s="5">
        <f t="shared" si="3"/>
        <v>48000</v>
      </c>
    </row>
    <row r="26" spans="1:18" x14ac:dyDescent="0.3">
      <c r="A26">
        <v>21</v>
      </c>
      <c r="B26">
        <v>3400</v>
      </c>
      <c r="C26">
        <v>6.7</v>
      </c>
      <c r="D26">
        <v>0.5</v>
      </c>
      <c r="E26">
        <f t="shared" si="4"/>
        <v>1700</v>
      </c>
      <c r="F26">
        <f t="shared" si="5"/>
        <v>11390</v>
      </c>
      <c r="G26">
        <f t="shared" si="6"/>
        <v>9690</v>
      </c>
      <c r="I26">
        <f t="shared" si="1"/>
        <v>151.86666666666667</v>
      </c>
      <c r="K26" s="2">
        <f t="shared" si="0"/>
        <v>21</v>
      </c>
      <c r="M26" s="5">
        <v>150</v>
      </c>
      <c r="N26" s="5">
        <f t="shared" si="2"/>
        <v>300</v>
      </c>
      <c r="P26" s="5">
        <v>150</v>
      </c>
      <c r="R26" s="5">
        <f t="shared" si="3"/>
        <v>45000</v>
      </c>
    </row>
    <row r="27" spans="1:18" x14ac:dyDescent="0.3">
      <c r="A27">
        <v>22</v>
      </c>
      <c r="B27">
        <v>3000</v>
      </c>
      <c r="C27">
        <v>5.7</v>
      </c>
      <c r="D27">
        <v>0.5</v>
      </c>
      <c r="E27">
        <f t="shared" si="4"/>
        <v>1500</v>
      </c>
      <c r="F27">
        <f t="shared" si="5"/>
        <v>8550</v>
      </c>
      <c r="G27">
        <f t="shared" si="6"/>
        <v>7050</v>
      </c>
      <c r="I27">
        <f t="shared" si="1"/>
        <v>114</v>
      </c>
      <c r="K27" s="2">
        <f t="shared" si="0"/>
        <v>22</v>
      </c>
      <c r="M27" s="5">
        <v>110</v>
      </c>
      <c r="N27" s="5">
        <f t="shared" si="2"/>
        <v>220</v>
      </c>
      <c r="P27" s="5">
        <v>150</v>
      </c>
      <c r="R27" s="5">
        <f t="shared" si="3"/>
        <v>33000</v>
      </c>
    </row>
    <row r="28" spans="1:18" x14ac:dyDescent="0.3">
      <c r="A28">
        <v>23</v>
      </c>
      <c r="B28">
        <v>3650</v>
      </c>
      <c r="C28">
        <v>5.7</v>
      </c>
      <c r="D28">
        <v>0.5</v>
      </c>
      <c r="E28">
        <f t="shared" si="4"/>
        <v>1825</v>
      </c>
      <c r="F28">
        <f t="shared" si="5"/>
        <v>10402.5</v>
      </c>
      <c r="G28">
        <f t="shared" si="6"/>
        <v>8577.5</v>
      </c>
      <c r="I28">
        <f t="shared" si="1"/>
        <v>138.69999999999999</v>
      </c>
      <c r="K28" s="2">
        <f t="shared" si="0"/>
        <v>23</v>
      </c>
      <c r="M28" s="5">
        <v>130</v>
      </c>
      <c r="N28" s="5">
        <f t="shared" si="2"/>
        <v>260</v>
      </c>
      <c r="P28" s="5">
        <v>150</v>
      </c>
      <c r="R28" s="5">
        <f t="shared" si="3"/>
        <v>39000</v>
      </c>
    </row>
    <row r="29" spans="1:18" x14ac:dyDescent="0.3">
      <c r="A29">
        <v>24</v>
      </c>
      <c r="B29">
        <v>3000</v>
      </c>
      <c r="C29">
        <v>2.7</v>
      </c>
      <c r="D29">
        <v>0.5</v>
      </c>
      <c r="E29">
        <f t="shared" si="4"/>
        <v>1500</v>
      </c>
      <c r="F29">
        <f t="shared" si="5"/>
        <v>4050.0000000000005</v>
      </c>
      <c r="G29">
        <f t="shared" si="6"/>
        <v>2550.0000000000005</v>
      </c>
      <c r="I29">
        <f t="shared" si="1"/>
        <v>54.000000000000007</v>
      </c>
      <c r="K29" s="2">
        <f t="shared" si="0"/>
        <v>24</v>
      </c>
      <c r="M29" s="5">
        <v>50</v>
      </c>
      <c r="N29" s="5">
        <f t="shared" si="2"/>
        <v>100</v>
      </c>
      <c r="P29" s="5">
        <v>150</v>
      </c>
      <c r="R29" s="5">
        <f t="shared" si="3"/>
        <v>15000</v>
      </c>
    </row>
    <row r="30" spans="1:18" x14ac:dyDescent="0.3">
      <c r="A30">
        <v>25</v>
      </c>
      <c r="B30">
        <v>4100</v>
      </c>
      <c r="C30">
        <v>4.7</v>
      </c>
      <c r="D30">
        <v>0.5</v>
      </c>
      <c r="E30">
        <f t="shared" si="4"/>
        <v>2050</v>
      </c>
      <c r="F30">
        <f t="shared" si="5"/>
        <v>9635</v>
      </c>
      <c r="G30">
        <f t="shared" si="6"/>
        <v>7585</v>
      </c>
      <c r="I30">
        <f t="shared" si="1"/>
        <v>128.46666666666667</v>
      </c>
      <c r="K30" s="2">
        <f t="shared" si="0"/>
        <v>25</v>
      </c>
      <c r="M30" s="5">
        <v>120</v>
      </c>
      <c r="N30" s="5">
        <f t="shared" si="2"/>
        <v>240</v>
      </c>
      <c r="P30" s="5">
        <v>150</v>
      </c>
      <c r="R30" s="5">
        <f t="shared" si="3"/>
        <v>36000</v>
      </c>
    </row>
    <row r="31" spans="1:18" x14ac:dyDescent="0.3">
      <c r="A31">
        <v>26</v>
      </c>
      <c r="B31">
        <v>5200</v>
      </c>
      <c r="C31">
        <v>5.7</v>
      </c>
      <c r="D31">
        <v>0.5</v>
      </c>
      <c r="E31">
        <f t="shared" si="4"/>
        <v>2600</v>
      </c>
      <c r="F31">
        <f t="shared" si="5"/>
        <v>14820</v>
      </c>
      <c r="G31">
        <f t="shared" si="6"/>
        <v>12220</v>
      </c>
      <c r="I31">
        <f t="shared" si="1"/>
        <v>197.6</v>
      </c>
      <c r="K31" s="2">
        <f t="shared" si="0"/>
        <v>26</v>
      </c>
      <c r="M31" s="5">
        <v>190</v>
      </c>
      <c r="N31" s="5">
        <f t="shared" si="2"/>
        <v>380</v>
      </c>
      <c r="P31" s="5">
        <v>150</v>
      </c>
      <c r="R31" s="5">
        <f t="shared" si="3"/>
        <v>57000</v>
      </c>
    </row>
    <row r="32" spans="1:18" x14ac:dyDescent="0.3">
      <c r="A32">
        <v>27</v>
      </c>
      <c r="B32">
        <v>4150</v>
      </c>
      <c r="C32">
        <v>5.7</v>
      </c>
      <c r="D32">
        <v>0.5</v>
      </c>
      <c r="E32">
        <f t="shared" si="4"/>
        <v>2075</v>
      </c>
      <c r="F32">
        <f t="shared" si="5"/>
        <v>11827.5</v>
      </c>
      <c r="G32">
        <f t="shared" si="6"/>
        <v>9752.5</v>
      </c>
      <c r="I32">
        <f t="shared" si="1"/>
        <v>157.69999999999999</v>
      </c>
      <c r="K32" s="2">
        <f t="shared" si="0"/>
        <v>27</v>
      </c>
      <c r="M32" s="5">
        <v>150</v>
      </c>
      <c r="N32" s="5">
        <f t="shared" si="2"/>
        <v>300</v>
      </c>
      <c r="P32" s="5">
        <v>150</v>
      </c>
      <c r="R32" s="5">
        <f t="shared" si="3"/>
        <v>45000</v>
      </c>
    </row>
    <row r="33" spans="1:60" x14ac:dyDescent="0.3">
      <c r="A33">
        <v>28</v>
      </c>
      <c r="B33">
        <v>1450</v>
      </c>
      <c r="C33">
        <v>5.7</v>
      </c>
      <c r="D33">
        <v>0.5</v>
      </c>
      <c r="E33">
        <f t="shared" si="4"/>
        <v>725</v>
      </c>
      <c r="F33">
        <f t="shared" si="5"/>
        <v>4132.5</v>
      </c>
      <c r="G33">
        <f t="shared" si="6"/>
        <v>3407.5</v>
      </c>
      <c r="I33">
        <f t="shared" si="1"/>
        <v>55.1</v>
      </c>
      <c r="K33" s="2">
        <f t="shared" si="0"/>
        <v>28</v>
      </c>
      <c r="M33" s="5">
        <v>50</v>
      </c>
      <c r="N33" s="5">
        <f t="shared" si="2"/>
        <v>100</v>
      </c>
      <c r="P33" s="5">
        <v>150</v>
      </c>
      <c r="R33" s="5">
        <f t="shared" si="3"/>
        <v>15000</v>
      </c>
    </row>
    <row r="34" spans="1:60" x14ac:dyDescent="0.3">
      <c r="A34">
        <v>29</v>
      </c>
      <c r="B34">
        <v>6600</v>
      </c>
      <c r="C34">
        <v>5.7</v>
      </c>
      <c r="D34">
        <v>0.5</v>
      </c>
      <c r="E34">
        <f t="shared" ref="E34" si="7">B34*D34</f>
        <v>3300</v>
      </c>
      <c r="F34">
        <f t="shared" ref="F34" si="8">E34*C34</f>
        <v>18810</v>
      </c>
      <c r="G34">
        <f t="shared" ref="G34" si="9">F34-E34</f>
        <v>15510</v>
      </c>
      <c r="I34">
        <f t="shared" si="1"/>
        <v>250.8</v>
      </c>
      <c r="K34" s="2">
        <f t="shared" si="0"/>
        <v>29</v>
      </c>
      <c r="M34" s="5">
        <v>250</v>
      </c>
      <c r="N34" s="5">
        <f t="shared" si="2"/>
        <v>500</v>
      </c>
      <c r="P34" s="5">
        <v>150</v>
      </c>
      <c r="R34" s="5">
        <f t="shared" si="3"/>
        <v>75000</v>
      </c>
    </row>
    <row r="35" spans="1:60" x14ac:dyDescent="0.3">
      <c r="A35">
        <v>36</v>
      </c>
      <c r="B35">
        <v>3200</v>
      </c>
      <c r="C35">
        <v>6</v>
      </c>
      <c r="D35">
        <v>0.5</v>
      </c>
      <c r="E35">
        <f>B35*D35</f>
        <v>1600</v>
      </c>
      <c r="F35">
        <f>E35*C35</f>
        <v>9600</v>
      </c>
      <c r="G35">
        <f>F35-E35</f>
        <v>8000</v>
      </c>
      <c r="I35">
        <f t="shared" si="1"/>
        <v>128</v>
      </c>
      <c r="K35" s="2">
        <f t="shared" si="0"/>
        <v>36</v>
      </c>
      <c r="M35" s="5">
        <v>120</v>
      </c>
      <c r="N35" s="5">
        <f t="shared" si="2"/>
        <v>240</v>
      </c>
      <c r="P35" s="5">
        <v>150</v>
      </c>
      <c r="R35" s="5">
        <f t="shared" si="3"/>
        <v>36000</v>
      </c>
    </row>
    <row r="36" spans="1:60" x14ac:dyDescent="0.3">
      <c r="A36" s="2" t="s">
        <v>11</v>
      </c>
      <c r="B36">
        <v>3500</v>
      </c>
      <c r="C36">
        <v>7</v>
      </c>
      <c r="D36">
        <v>1</v>
      </c>
      <c r="E36">
        <f t="shared" ref="E36:E41" si="10">B36*D36</f>
        <v>3500</v>
      </c>
      <c r="F36">
        <f t="shared" ref="F36:F41" si="11">E36*C36</f>
        <v>24500</v>
      </c>
      <c r="G36">
        <f t="shared" ref="G36:G41" si="12">F36-E36</f>
        <v>21000</v>
      </c>
      <c r="I36">
        <f t="shared" si="1"/>
        <v>326.66666666666669</v>
      </c>
      <c r="K36" s="2" t="str">
        <f t="shared" si="0"/>
        <v>A</v>
      </c>
      <c r="M36" s="5">
        <v>320</v>
      </c>
      <c r="N36" s="5">
        <f t="shared" si="2"/>
        <v>640</v>
      </c>
      <c r="P36" s="5">
        <v>150</v>
      </c>
      <c r="R36" s="12" t="s">
        <v>24</v>
      </c>
      <c r="S36" s="2"/>
    </row>
    <row r="37" spans="1:60" x14ac:dyDescent="0.3">
      <c r="A37" s="2" t="s">
        <v>12</v>
      </c>
      <c r="B37">
        <v>3000</v>
      </c>
      <c r="C37">
        <v>7</v>
      </c>
      <c r="D37">
        <v>1</v>
      </c>
      <c r="E37">
        <f t="shared" si="10"/>
        <v>3000</v>
      </c>
      <c r="F37">
        <f t="shared" si="11"/>
        <v>21000</v>
      </c>
      <c r="G37">
        <f t="shared" si="12"/>
        <v>18000</v>
      </c>
      <c r="I37">
        <f t="shared" si="1"/>
        <v>280</v>
      </c>
      <c r="K37" s="2" t="str">
        <f t="shared" si="0"/>
        <v>B</v>
      </c>
      <c r="M37" s="12" t="s">
        <v>24</v>
      </c>
      <c r="N37" s="12" t="s">
        <v>24</v>
      </c>
      <c r="P37" s="5">
        <v>150</v>
      </c>
      <c r="R37" s="12" t="s">
        <v>24</v>
      </c>
      <c r="S37" s="2"/>
    </row>
    <row r="38" spans="1:60" x14ac:dyDescent="0.3">
      <c r="A38" s="2" t="s">
        <v>13</v>
      </c>
      <c r="B38">
        <v>16200</v>
      </c>
      <c r="C38" s="2" t="s">
        <v>24</v>
      </c>
      <c r="D38">
        <v>1</v>
      </c>
      <c r="E38" s="2" t="s">
        <v>24</v>
      </c>
      <c r="F38" s="2" t="s">
        <v>24</v>
      </c>
      <c r="G38" s="2" t="s">
        <v>24</v>
      </c>
      <c r="I38" s="2" t="s">
        <v>24</v>
      </c>
      <c r="K38" s="2" t="str">
        <f t="shared" si="0"/>
        <v>C</v>
      </c>
      <c r="M38" s="12" t="s">
        <v>24</v>
      </c>
      <c r="N38" s="12" t="s">
        <v>24</v>
      </c>
      <c r="P38" s="5">
        <v>150</v>
      </c>
      <c r="R38" s="12" t="s">
        <v>24</v>
      </c>
      <c r="S38" s="2"/>
    </row>
    <row r="39" spans="1:60" x14ac:dyDescent="0.3">
      <c r="A39" s="2" t="s">
        <v>14</v>
      </c>
      <c r="B39">
        <f>3900+2500</f>
        <v>6400</v>
      </c>
      <c r="C39">
        <v>2</v>
      </c>
      <c r="D39">
        <v>1</v>
      </c>
      <c r="E39">
        <f t="shared" si="10"/>
        <v>6400</v>
      </c>
      <c r="F39">
        <f t="shared" si="11"/>
        <v>12800</v>
      </c>
      <c r="G39">
        <f t="shared" si="12"/>
        <v>6400</v>
      </c>
      <c r="I39">
        <f t="shared" si="1"/>
        <v>170.66666666666666</v>
      </c>
      <c r="K39" s="2" t="str">
        <f t="shared" si="0"/>
        <v>D</v>
      </c>
      <c r="M39" s="12">
        <v>100</v>
      </c>
      <c r="N39" s="12" t="s">
        <v>24</v>
      </c>
      <c r="P39" s="5">
        <v>150</v>
      </c>
      <c r="R39" s="12" t="s">
        <v>24</v>
      </c>
      <c r="S39" s="2"/>
    </row>
    <row r="40" spans="1:60" x14ac:dyDescent="0.3">
      <c r="A40" s="2" t="s">
        <v>15</v>
      </c>
      <c r="B40">
        <v>5700</v>
      </c>
      <c r="C40">
        <v>12</v>
      </c>
      <c r="D40">
        <v>1</v>
      </c>
      <c r="E40">
        <f t="shared" si="10"/>
        <v>5700</v>
      </c>
      <c r="F40">
        <f t="shared" si="11"/>
        <v>68400</v>
      </c>
      <c r="G40">
        <f t="shared" si="12"/>
        <v>62700</v>
      </c>
      <c r="I40">
        <f t="shared" si="1"/>
        <v>912</v>
      </c>
      <c r="K40" s="2" t="str">
        <f t="shared" si="0"/>
        <v>E</v>
      </c>
      <c r="M40" s="12">
        <v>900</v>
      </c>
      <c r="N40" s="12" t="s">
        <v>24</v>
      </c>
      <c r="P40" s="5">
        <v>150</v>
      </c>
      <c r="R40" s="12" t="s">
        <v>24</v>
      </c>
      <c r="S40" s="2"/>
    </row>
    <row r="41" spans="1:60" x14ac:dyDescent="0.3">
      <c r="A41" s="2" t="s">
        <v>16</v>
      </c>
      <c r="B41">
        <v>2800</v>
      </c>
      <c r="C41">
        <v>0</v>
      </c>
      <c r="D41">
        <v>0</v>
      </c>
      <c r="E41">
        <f t="shared" si="10"/>
        <v>0</v>
      </c>
      <c r="F41">
        <f t="shared" si="11"/>
        <v>0</v>
      </c>
      <c r="G41">
        <f t="shared" si="12"/>
        <v>0</v>
      </c>
      <c r="I41">
        <f t="shared" si="1"/>
        <v>0</v>
      </c>
      <c r="K41" s="2" t="str">
        <f t="shared" si="0"/>
        <v>F</v>
      </c>
      <c r="M41" s="12" t="s">
        <v>24</v>
      </c>
      <c r="N41" s="12" t="s">
        <v>24</v>
      </c>
      <c r="P41" s="5">
        <v>150</v>
      </c>
      <c r="R41" s="12" t="s">
        <v>24</v>
      </c>
      <c r="S41" s="2"/>
    </row>
    <row r="42" spans="1:60" x14ac:dyDescent="0.3">
      <c r="L42" s="4" t="s">
        <v>25</v>
      </c>
      <c r="M42" s="7">
        <f>SUM(M8:M41)</f>
        <v>4830</v>
      </c>
      <c r="N42" s="7">
        <f>SUM(N8:N41)</f>
        <v>7660</v>
      </c>
      <c r="O42" s="4"/>
      <c r="P42" s="7">
        <v>150</v>
      </c>
      <c r="Q42" s="4"/>
      <c r="R42" s="8">
        <f>SUM(R8:R41)</f>
        <v>1044000</v>
      </c>
    </row>
    <row r="43" spans="1:60" x14ac:dyDescent="0.3">
      <c r="A43" s="1" t="s">
        <v>7</v>
      </c>
    </row>
    <row r="44" spans="1:60" x14ac:dyDescent="0.3">
      <c r="A44" t="s">
        <v>8</v>
      </c>
      <c r="L44" t="s">
        <v>22</v>
      </c>
      <c r="M44" t="s">
        <v>26</v>
      </c>
      <c r="Q44">
        <f>R42/1000</f>
        <v>1044</v>
      </c>
      <c r="R44" t="s">
        <v>30</v>
      </c>
    </row>
    <row r="45" spans="1:60" x14ac:dyDescent="0.3">
      <c r="A45" t="s">
        <v>9</v>
      </c>
    </row>
    <row r="46" spans="1:60" x14ac:dyDescent="0.3">
      <c r="L46" t="s">
        <v>27</v>
      </c>
      <c r="M46" t="s">
        <v>28</v>
      </c>
    </row>
    <row r="47" spans="1:60" x14ac:dyDescent="0.3">
      <c r="M47" t="s">
        <v>29</v>
      </c>
      <c r="O47" t="s">
        <v>67</v>
      </c>
      <c r="P47">
        <f>Q44</f>
        <v>1044</v>
      </c>
      <c r="Q47" s="10" t="s">
        <v>68</v>
      </c>
      <c r="R47">
        <f>Q48</f>
        <v>1.25</v>
      </c>
      <c r="S47" s="10" t="s">
        <v>67</v>
      </c>
      <c r="T47" s="9">
        <f>P47*R47</f>
        <v>1305</v>
      </c>
      <c r="U47" t="s">
        <v>30</v>
      </c>
      <c r="AG47" s="10"/>
      <c r="AI47" s="10"/>
      <c r="AO47" s="10"/>
      <c r="AQ47" s="10"/>
      <c r="AR47" s="9"/>
      <c r="BE47" s="10"/>
      <c r="BG47" s="10"/>
      <c r="BH47" s="9"/>
    </row>
    <row r="48" spans="1:60" x14ac:dyDescent="0.3">
      <c r="M48" t="s">
        <v>128</v>
      </c>
      <c r="Q48" s="10">
        <v>1.25</v>
      </c>
      <c r="R48" t="s">
        <v>127</v>
      </c>
      <c r="AG48" s="10"/>
      <c r="AO48" s="10"/>
      <c r="BE48" s="10"/>
    </row>
    <row r="50" spans="12:65" x14ac:dyDescent="0.3">
      <c r="L50" t="s">
        <v>31</v>
      </c>
      <c r="M50" t="s">
        <v>32</v>
      </c>
    </row>
    <row r="51" spans="12:65" x14ac:dyDescent="0.3">
      <c r="M51" t="s">
        <v>35</v>
      </c>
      <c r="O51" s="10" t="s">
        <v>67</v>
      </c>
      <c r="P51">
        <f>T47</f>
        <v>1305</v>
      </c>
      <c r="Q51" s="10" t="s">
        <v>68</v>
      </c>
      <c r="R51" s="10">
        <f>R52</f>
        <v>2.1</v>
      </c>
      <c r="S51" s="10" t="s">
        <v>131</v>
      </c>
      <c r="T51">
        <v>24</v>
      </c>
      <c r="U51" s="10" t="s">
        <v>67</v>
      </c>
      <c r="V51">
        <f>P51*R51/T51*1000</f>
        <v>114187.5</v>
      </c>
      <c r="W51" t="s">
        <v>33</v>
      </c>
      <c r="X51" s="10" t="s">
        <v>67</v>
      </c>
      <c r="Y51" s="9">
        <f>V51/3600</f>
        <v>31.71875</v>
      </c>
      <c r="Z51" t="s">
        <v>34</v>
      </c>
      <c r="AE51" s="10"/>
      <c r="AG51" s="10"/>
      <c r="AH51" s="10"/>
      <c r="AI51" s="10"/>
      <c r="AM51" s="10"/>
      <c r="AO51" s="10"/>
      <c r="AP51" s="10"/>
      <c r="AQ51" s="10"/>
      <c r="AS51" s="10"/>
      <c r="AV51" s="10"/>
      <c r="AW51" s="9"/>
      <c r="BC51" s="10"/>
      <c r="BE51" s="10"/>
      <c r="BF51" s="10"/>
      <c r="BG51" s="10"/>
      <c r="BI51" s="10"/>
      <c r="BL51" s="10"/>
      <c r="BM51" s="9"/>
    </row>
    <row r="52" spans="12:65" x14ac:dyDescent="0.3">
      <c r="M52" t="s">
        <v>130</v>
      </c>
      <c r="R52" s="10">
        <v>2.1</v>
      </c>
      <c r="S52" t="s">
        <v>129</v>
      </c>
      <c r="AH52" s="10"/>
      <c r="AP52" s="10"/>
      <c r="BF52" s="10"/>
    </row>
    <row r="55" spans="12:65" ht="18" x14ac:dyDescent="0.35">
      <c r="L55" s="14" t="s">
        <v>36</v>
      </c>
      <c r="AB55" s="14"/>
      <c r="AJ55" s="14"/>
      <c r="AZ55" s="14"/>
    </row>
    <row r="56" spans="12:65" x14ac:dyDescent="0.3">
      <c r="L56" s="3" t="s">
        <v>37</v>
      </c>
      <c r="AB56" s="3"/>
      <c r="AJ56" s="3"/>
      <c r="AZ56" s="3"/>
    </row>
    <row r="57" spans="12:65" x14ac:dyDescent="0.3">
      <c r="M57" t="s">
        <v>38</v>
      </c>
      <c r="O57" t="s">
        <v>39</v>
      </c>
    </row>
    <row r="58" spans="12:65" x14ac:dyDescent="0.3">
      <c r="M58" t="s">
        <v>40</v>
      </c>
      <c r="P58" s="10" t="s">
        <v>67</v>
      </c>
      <c r="Q58">
        <v>0.9</v>
      </c>
      <c r="R58" s="10" t="s">
        <v>68</v>
      </c>
      <c r="S58">
        <f>Q44</f>
        <v>1044</v>
      </c>
      <c r="T58" s="10" t="s">
        <v>67</v>
      </c>
      <c r="U58">
        <f>Q58*S58</f>
        <v>939.6</v>
      </c>
      <c r="V58" t="s">
        <v>30</v>
      </c>
      <c r="AF58" s="10"/>
      <c r="AH58" s="10"/>
      <c r="AN58" s="10"/>
      <c r="AP58" s="10"/>
      <c r="AR58" s="10"/>
      <c r="BD58" s="10"/>
      <c r="BF58" s="10"/>
      <c r="BH58" s="10"/>
    </row>
    <row r="60" spans="12:65" x14ac:dyDescent="0.3">
      <c r="M60" t="s">
        <v>41</v>
      </c>
      <c r="O60" t="s">
        <v>42</v>
      </c>
    </row>
    <row r="61" spans="12:65" x14ac:dyDescent="0.3">
      <c r="M61" t="s">
        <v>43</v>
      </c>
      <c r="P61" s="10" t="s">
        <v>67</v>
      </c>
      <c r="Q61">
        <f>U58</f>
        <v>939.6</v>
      </c>
      <c r="R61" s="10" t="s">
        <v>68</v>
      </c>
      <c r="S61">
        <f>Q63</f>
        <v>1.25</v>
      </c>
      <c r="T61" s="10" t="s">
        <v>67</v>
      </c>
      <c r="U61">
        <f>Q61*S61</f>
        <v>1174.5</v>
      </c>
      <c r="V61" t="s">
        <v>30</v>
      </c>
      <c r="AF61" s="10"/>
      <c r="AH61" s="10"/>
      <c r="AN61" s="10"/>
      <c r="AP61" s="10"/>
      <c r="AR61" s="10"/>
      <c r="BD61" s="10"/>
      <c r="BF61" s="10"/>
      <c r="BH61" s="10"/>
    </row>
    <row r="63" spans="12:65" x14ac:dyDescent="0.3">
      <c r="M63" t="s">
        <v>128</v>
      </c>
      <c r="Q63">
        <v>1.25</v>
      </c>
      <c r="R63" t="s">
        <v>127</v>
      </c>
    </row>
    <row r="65" spans="12:65" x14ac:dyDescent="0.3">
      <c r="M65" t="s">
        <v>44</v>
      </c>
      <c r="N65" t="s">
        <v>45</v>
      </c>
    </row>
    <row r="66" spans="12:65" x14ac:dyDescent="0.3">
      <c r="M66" t="s">
        <v>46</v>
      </c>
    </row>
    <row r="67" spans="12:65" x14ac:dyDescent="0.3">
      <c r="M67" t="s">
        <v>47</v>
      </c>
      <c r="O67" s="10" t="s">
        <v>67</v>
      </c>
      <c r="P67">
        <f>U61</f>
        <v>1174.5</v>
      </c>
      <c r="Q67" s="10" t="s">
        <v>68</v>
      </c>
      <c r="R67">
        <f>R69</f>
        <v>2.1</v>
      </c>
      <c r="S67" s="10" t="s">
        <v>131</v>
      </c>
      <c r="T67">
        <v>24</v>
      </c>
      <c r="U67" s="10" t="s">
        <v>67</v>
      </c>
      <c r="V67">
        <f>P67*R67/24*1000</f>
        <v>102768.75000000001</v>
      </c>
      <c r="W67" t="s">
        <v>33</v>
      </c>
      <c r="X67" s="10" t="s">
        <v>67</v>
      </c>
      <c r="Y67" s="9">
        <f>V67/3600</f>
        <v>28.546875000000004</v>
      </c>
      <c r="Z67" t="s">
        <v>34</v>
      </c>
      <c r="AE67" s="10"/>
      <c r="AG67" s="10"/>
      <c r="AI67" s="10"/>
      <c r="AM67" s="10"/>
      <c r="AO67" s="10"/>
      <c r="AQ67" s="10"/>
      <c r="AS67" s="10"/>
      <c r="AV67" s="10"/>
      <c r="AW67" s="9"/>
      <c r="BC67" s="10"/>
      <c r="BE67" s="10"/>
      <c r="BG67" s="10"/>
      <c r="BI67" s="10"/>
      <c r="BL67" s="10"/>
      <c r="BM67" s="9"/>
    </row>
    <row r="69" spans="12:65" x14ac:dyDescent="0.3">
      <c r="M69" t="s">
        <v>130</v>
      </c>
      <c r="R69">
        <v>2.1</v>
      </c>
    </row>
    <row r="71" spans="12:65" x14ac:dyDescent="0.3">
      <c r="M71" s="9" t="s">
        <v>48</v>
      </c>
      <c r="AC71" s="9"/>
      <c r="AK71" s="9"/>
      <c r="BA71" s="9"/>
    </row>
    <row r="72" spans="12:65" x14ac:dyDescent="0.3">
      <c r="M72" t="s">
        <v>49</v>
      </c>
    </row>
    <row r="73" spans="12:65" x14ac:dyDescent="0.3">
      <c r="M73" t="s">
        <v>50</v>
      </c>
    </row>
    <row r="76" spans="12:65" x14ac:dyDescent="0.3">
      <c r="L76" s="3" t="s">
        <v>51</v>
      </c>
      <c r="AJ76" s="3"/>
    </row>
    <row r="78" spans="12:65" x14ac:dyDescent="0.3">
      <c r="M78" t="s">
        <v>52</v>
      </c>
    </row>
    <row r="80" spans="12:65" x14ac:dyDescent="0.3">
      <c r="M80" t="s">
        <v>53</v>
      </c>
      <c r="N80" s="10" t="s">
        <v>67</v>
      </c>
      <c r="O80">
        <f>S81</f>
        <v>1.43E-2</v>
      </c>
      <c r="P80" s="10" t="s">
        <v>68</v>
      </c>
      <c r="Q80" t="s">
        <v>105</v>
      </c>
      <c r="R80">
        <f>S83</f>
        <v>76072</v>
      </c>
      <c r="S80" s="10" t="s">
        <v>68</v>
      </c>
      <c r="T80">
        <f>R88</f>
        <v>1</v>
      </c>
      <c r="U80" s="10" t="s">
        <v>106</v>
      </c>
      <c r="V80">
        <f>S84</f>
        <v>176969</v>
      </c>
      <c r="W80" s="10" t="s">
        <v>68</v>
      </c>
      <c r="X80">
        <f>R89</f>
        <v>0.7</v>
      </c>
      <c r="Y80" s="10" t="s">
        <v>106</v>
      </c>
      <c r="Z80">
        <f>S85</f>
        <v>237962</v>
      </c>
      <c r="AA80" s="10" t="s">
        <v>68</v>
      </c>
      <c r="AB80">
        <f>R90</f>
        <v>0.05</v>
      </c>
      <c r="AC80" t="s">
        <v>100</v>
      </c>
      <c r="AD80" s="10" t="s">
        <v>67</v>
      </c>
      <c r="AE80" s="9">
        <f>O80*(R80*T80+V80*X80+Z80*AB80)</f>
        <v>3029.4321199999999</v>
      </c>
      <c r="AF80" t="s">
        <v>34</v>
      </c>
      <c r="AL80" s="10"/>
      <c r="AN80" s="10"/>
      <c r="AQ80" s="10"/>
      <c r="AS80" s="10"/>
      <c r="AU80" s="10"/>
      <c r="AW80" s="10"/>
      <c r="AY80" s="10"/>
      <c r="BB80" s="10"/>
      <c r="BC80" s="9"/>
    </row>
    <row r="81" spans="13:37" x14ac:dyDescent="0.3">
      <c r="M81" t="s">
        <v>54</v>
      </c>
      <c r="N81" t="s">
        <v>55</v>
      </c>
      <c r="R81" t="s">
        <v>67</v>
      </c>
      <c r="S81">
        <v>1.43E-2</v>
      </c>
      <c r="T81" t="s">
        <v>65</v>
      </c>
      <c r="U81" t="s">
        <v>66</v>
      </c>
    </row>
    <row r="82" spans="13:37" x14ac:dyDescent="0.3">
      <c r="M82" t="s">
        <v>11</v>
      </c>
      <c r="N82" t="s">
        <v>56</v>
      </c>
    </row>
    <row r="83" spans="13:37" x14ac:dyDescent="0.3">
      <c r="N83" t="s">
        <v>57</v>
      </c>
      <c r="O83" t="s">
        <v>60</v>
      </c>
      <c r="S83">
        <v>76072</v>
      </c>
      <c r="T83" t="s">
        <v>63</v>
      </c>
    </row>
    <row r="84" spans="13:37" x14ac:dyDescent="0.3">
      <c r="N84" t="s">
        <v>58</v>
      </c>
      <c r="O84" t="s">
        <v>61</v>
      </c>
      <c r="S84">
        <v>176969</v>
      </c>
      <c r="T84" t="s">
        <v>63</v>
      </c>
    </row>
    <row r="85" spans="13:37" x14ac:dyDescent="0.3">
      <c r="N85" t="s">
        <v>59</v>
      </c>
      <c r="O85" t="s">
        <v>62</v>
      </c>
      <c r="S85">
        <v>237962</v>
      </c>
      <c r="T85" t="s">
        <v>63</v>
      </c>
    </row>
    <row r="87" spans="13:37" x14ac:dyDescent="0.3">
      <c r="M87" t="s">
        <v>13</v>
      </c>
      <c r="N87" t="s">
        <v>69</v>
      </c>
    </row>
    <row r="88" spans="13:37" x14ac:dyDescent="0.3">
      <c r="N88" t="s">
        <v>70</v>
      </c>
      <c r="O88" t="s">
        <v>60</v>
      </c>
      <c r="R88">
        <v>1</v>
      </c>
    </row>
    <row r="89" spans="13:37" x14ac:dyDescent="0.3">
      <c r="N89" t="s">
        <v>71</v>
      </c>
      <c r="O89" t="s">
        <v>61</v>
      </c>
      <c r="R89">
        <v>0.7</v>
      </c>
    </row>
    <row r="90" spans="13:37" x14ac:dyDescent="0.3">
      <c r="N90" t="s">
        <v>72</v>
      </c>
      <c r="O90" t="s">
        <v>62</v>
      </c>
      <c r="R90">
        <v>0.05</v>
      </c>
    </row>
    <row r="92" spans="13:37" x14ac:dyDescent="0.3">
      <c r="M92" s="9" t="s">
        <v>48</v>
      </c>
      <c r="AK92" s="9"/>
    </row>
    <row r="93" spans="13:37" x14ac:dyDescent="0.3">
      <c r="M93" t="s">
        <v>73</v>
      </c>
    </row>
    <row r="94" spans="13:37" x14ac:dyDescent="0.3">
      <c r="M94" t="s">
        <v>74</v>
      </c>
    </row>
    <row r="95" spans="13:37" x14ac:dyDescent="0.3">
      <c r="M95" t="s">
        <v>75</v>
      </c>
    </row>
    <row r="96" spans="13:37" x14ac:dyDescent="0.3">
      <c r="M96" t="s">
        <v>76</v>
      </c>
    </row>
    <row r="98" spans="13:54" ht="18" x14ac:dyDescent="0.35">
      <c r="M98" s="14" t="s">
        <v>77</v>
      </c>
      <c r="AK98" s="14"/>
    </row>
    <row r="99" spans="13:54" x14ac:dyDescent="0.3">
      <c r="M99" t="s">
        <v>78</v>
      </c>
    </row>
    <row r="101" spans="13:54" x14ac:dyDescent="0.3">
      <c r="M101" t="s">
        <v>79</v>
      </c>
      <c r="P101" t="s">
        <v>67</v>
      </c>
      <c r="Q101">
        <f>S103</f>
        <v>4830</v>
      </c>
      <c r="R101" s="10" t="s">
        <v>80</v>
      </c>
      <c r="S101" s="10">
        <v>15</v>
      </c>
      <c r="T101" t="s">
        <v>100</v>
      </c>
      <c r="U101" s="10" t="s">
        <v>106</v>
      </c>
      <c r="V101" s="10" t="s">
        <v>105</v>
      </c>
      <c r="W101">
        <v>5.9999999999999995E-4</v>
      </c>
      <c r="X101" s="10" t="s">
        <v>68</v>
      </c>
      <c r="Y101">
        <f>S105</f>
        <v>104590</v>
      </c>
      <c r="Z101" s="10" t="s">
        <v>68</v>
      </c>
      <c r="AA101" s="10">
        <f>S106</f>
        <v>31</v>
      </c>
      <c r="AB101" t="s">
        <v>100</v>
      </c>
      <c r="AC101" s="10" t="s">
        <v>67</v>
      </c>
      <c r="AD101" s="9">
        <f>Q101*(S101)+(W101*S105*AA101)</f>
        <v>74395.373999999996</v>
      </c>
      <c r="AE101" t="s">
        <v>101</v>
      </c>
      <c r="AP101" s="10"/>
      <c r="AQ101" s="10"/>
      <c r="AS101" s="10"/>
      <c r="AT101" s="10"/>
      <c r="AV101" s="10"/>
      <c r="AX101" s="10"/>
      <c r="AY101" s="10"/>
      <c r="BA101" s="10"/>
      <c r="BB101" s="9"/>
    </row>
    <row r="102" spans="13:54" x14ac:dyDescent="0.3">
      <c r="AB102" t="s">
        <v>132</v>
      </c>
    </row>
    <row r="103" spans="13:54" x14ac:dyDescent="0.3">
      <c r="N103" t="s">
        <v>81</v>
      </c>
      <c r="O103" t="s">
        <v>85</v>
      </c>
      <c r="S103">
        <f>M42</f>
        <v>4830</v>
      </c>
      <c r="T103" t="s">
        <v>17</v>
      </c>
    </row>
    <row r="104" spans="13:54" x14ac:dyDescent="0.3">
      <c r="N104" t="s">
        <v>20</v>
      </c>
      <c r="O104" t="s">
        <v>86</v>
      </c>
      <c r="S104" t="s">
        <v>92</v>
      </c>
      <c r="T104" t="s">
        <v>90</v>
      </c>
    </row>
    <row r="105" spans="13:54" x14ac:dyDescent="0.3">
      <c r="N105" t="s">
        <v>82</v>
      </c>
      <c r="O105" t="s">
        <v>87</v>
      </c>
      <c r="S105">
        <f>872*2.75+3540*7+6451*12</f>
        <v>104590</v>
      </c>
      <c r="T105" t="s">
        <v>64</v>
      </c>
    </row>
    <row r="106" spans="13:54" x14ac:dyDescent="0.3">
      <c r="N106" t="s">
        <v>83</v>
      </c>
      <c r="O106" t="s">
        <v>88</v>
      </c>
      <c r="S106">
        <v>31</v>
      </c>
    </row>
    <row r="107" spans="13:54" x14ac:dyDescent="0.3">
      <c r="N107" t="s">
        <v>84</v>
      </c>
      <c r="O107" t="s">
        <v>89</v>
      </c>
      <c r="S107">
        <v>19</v>
      </c>
      <c r="T107" t="s">
        <v>91</v>
      </c>
    </row>
    <row r="108" spans="13:54" x14ac:dyDescent="0.3">
      <c r="N108" t="s">
        <v>93</v>
      </c>
      <c r="O108" t="s">
        <v>94</v>
      </c>
      <c r="S108">
        <v>-12</v>
      </c>
      <c r="T108" t="s">
        <v>91</v>
      </c>
      <c r="U108" t="s">
        <v>95</v>
      </c>
    </row>
    <row r="110" spans="13:54" x14ac:dyDescent="0.3">
      <c r="M110" t="s">
        <v>96</v>
      </c>
      <c r="O110" t="s">
        <v>97</v>
      </c>
    </row>
    <row r="111" spans="13:54" x14ac:dyDescent="0.3">
      <c r="M111" t="s">
        <v>98</v>
      </c>
      <c r="Q111">
        <f>S113</f>
        <v>4830</v>
      </c>
      <c r="R111" s="10" t="s">
        <v>80</v>
      </c>
      <c r="S111" s="10">
        <v>4</v>
      </c>
      <c r="T111" s="10" t="s">
        <v>99</v>
      </c>
      <c r="U111" s="10">
        <v>0.35</v>
      </c>
      <c r="V111" s="10" t="s">
        <v>68</v>
      </c>
      <c r="W111" s="10">
        <f>S114</f>
        <v>1</v>
      </c>
      <c r="X111" s="10" t="s">
        <v>68</v>
      </c>
      <c r="Y111" s="10">
        <v>0.9</v>
      </c>
      <c r="Z111" s="10" t="s">
        <v>68</v>
      </c>
      <c r="AA111" s="10">
        <f>S115</f>
        <v>104590</v>
      </c>
      <c r="AB111" s="10" t="s">
        <v>68</v>
      </c>
      <c r="AC111" s="10">
        <f>S116</f>
        <v>31</v>
      </c>
      <c r="AD111" t="s">
        <v>100</v>
      </c>
      <c r="AE111" t="s">
        <v>67</v>
      </c>
      <c r="AF111" s="9">
        <f>Q111*(S111)+(U111*W111*Y111*AA111*AC111)</f>
        <v>1040641.35</v>
      </c>
      <c r="AG111" t="s">
        <v>101</v>
      </c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</row>
    <row r="112" spans="13:54" x14ac:dyDescent="0.3">
      <c r="AD112" t="s">
        <v>133</v>
      </c>
    </row>
    <row r="113" spans="13:59" x14ac:dyDescent="0.3">
      <c r="N113" t="s">
        <v>81</v>
      </c>
      <c r="O113" t="s">
        <v>85</v>
      </c>
      <c r="S113">
        <f>M42</f>
        <v>4830</v>
      </c>
      <c r="T113" t="s">
        <v>17</v>
      </c>
    </row>
    <row r="114" spans="13:59" x14ac:dyDescent="0.3">
      <c r="N114" t="s">
        <v>18</v>
      </c>
      <c r="O114" t="s">
        <v>102</v>
      </c>
      <c r="S114">
        <v>1</v>
      </c>
    </row>
    <row r="115" spans="13:59" x14ac:dyDescent="0.3">
      <c r="N115" t="s">
        <v>82</v>
      </c>
      <c r="O115" t="s">
        <v>87</v>
      </c>
      <c r="S115">
        <f>S105</f>
        <v>104590</v>
      </c>
      <c r="T115" t="s">
        <v>64</v>
      </c>
    </row>
    <row r="116" spans="13:59" x14ac:dyDescent="0.3">
      <c r="N116" t="s">
        <v>83</v>
      </c>
      <c r="O116" t="s">
        <v>88</v>
      </c>
      <c r="S116">
        <v>31</v>
      </c>
    </row>
    <row r="117" spans="13:59" x14ac:dyDescent="0.3">
      <c r="N117" t="s">
        <v>84</v>
      </c>
      <c r="O117" t="s">
        <v>89</v>
      </c>
      <c r="S117">
        <v>19</v>
      </c>
      <c r="T117" t="s">
        <v>91</v>
      </c>
    </row>
    <row r="118" spans="13:59" x14ac:dyDescent="0.3">
      <c r="N118" t="s">
        <v>93</v>
      </c>
      <c r="O118" t="s">
        <v>94</v>
      </c>
      <c r="S118">
        <v>-12</v>
      </c>
      <c r="T118" t="s">
        <v>91</v>
      </c>
      <c r="U118" t="s">
        <v>95</v>
      </c>
    </row>
    <row r="120" spans="13:59" x14ac:dyDescent="0.3">
      <c r="M120" t="s">
        <v>103</v>
      </c>
    </row>
    <row r="121" spans="13:59" x14ac:dyDescent="0.3">
      <c r="M121" t="s">
        <v>104</v>
      </c>
      <c r="Q121" s="10" t="s">
        <v>105</v>
      </c>
      <c r="R121" s="10">
        <f>W122</f>
        <v>7660</v>
      </c>
      <c r="S121" s="10" t="s">
        <v>68</v>
      </c>
      <c r="T121" s="10">
        <f>W124</f>
        <v>40</v>
      </c>
      <c r="U121" s="10" t="s">
        <v>106</v>
      </c>
      <c r="V121" s="10">
        <v>150</v>
      </c>
      <c r="W121" s="10" t="s">
        <v>68</v>
      </c>
      <c r="X121" s="10">
        <f>W125</f>
        <v>30</v>
      </c>
      <c r="Y121" s="10" t="s">
        <v>107</v>
      </c>
      <c r="Z121" s="10">
        <v>1.5</v>
      </c>
      <c r="AA121" s="10" t="s">
        <v>68</v>
      </c>
      <c r="AB121" s="10">
        <v>1.7</v>
      </c>
      <c r="AC121" s="10" t="s">
        <v>68</v>
      </c>
      <c r="AD121" s="10">
        <v>1.163</v>
      </c>
      <c r="AE121" s="10" t="s">
        <v>68</v>
      </c>
      <c r="AF121" s="10">
        <f>W127</f>
        <v>45</v>
      </c>
      <c r="AG121" s="10" t="s">
        <v>67</v>
      </c>
      <c r="AH121" s="15">
        <f>(R121*T121+V121*X121)/24*1.5*1.7*1.163*45/1000</f>
        <v>1728.7885968749999</v>
      </c>
      <c r="AI121" s="11" t="s">
        <v>101</v>
      </c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5"/>
      <c r="BG121" s="11"/>
    </row>
    <row r="122" spans="13:59" x14ac:dyDescent="0.3">
      <c r="N122" t="s">
        <v>108</v>
      </c>
      <c r="O122" t="s">
        <v>109</v>
      </c>
      <c r="W122">
        <f>N42</f>
        <v>7660</v>
      </c>
      <c r="X122" t="s">
        <v>110</v>
      </c>
      <c r="AF122" t="s">
        <v>121</v>
      </c>
    </row>
    <row r="123" spans="13:59" x14ac:dyDescent="0.3">
      <c r="N123" t="s">
        <v>111</v>
      </c>
      <c r="O123" t="s">
        <v>115</v>
      </c>
      <c r="W123">
        <v>50</v>
      </c>
      <c r="X123" t="s">
        <v>110</v>
      </c>
    </row>
    <row r="124" spans="13:59" x14ac:dyDescent="0.3">
      <c r="N124" t="s">
        <v>112</v>
      </c>
      <c r="O124" t="s">
        <v>116</v>
      </c>
      <c r="W124">
        <v>40</v>
      </c>
    </row>
    <row r="125" spans="13:59" x14ac:dyDescent="0.3">
      <c r="N125" t="s">
        <v>113</v>
      </c>
      <c r="O125" t="s">
        <v>117</v>
      </c>
      <c r="W125">
        <v>30</v>
      </c>
    </row>
    <row r="126" spans="13:59" x14ac:dyDescent="0.3">
      <c r="N126" t="s">
        <v>114</v>
      </c>
      <c r="O126" t="s">
        <v>118</v>
      </c>
      <c r="S126" t="s">
        <v>120</v>
      </c>
      <c r="W126">
        <v>1.163</v>
      </c>
    </row>
    <row r="127" spans="13:59" x14ac:dyDescent="0.3">
      <c r="N127" t="s">
        <v>83</v>
      </c>
      <c r="O127" t="s">
        <v>119</v>
      </c>
      <c r="W127">
        <v>45</v>
      </c>
    </row>
    <row r="129" spans="13:46" x14ac:dyDescent="0.3">
      <c r="M129" t="s">
        <v>122</v>
      </c>
      <c r="P129" t="s">
        <v>123</v>
      </c>
    </row>
    <row r="130" spans="13:46" x14ac:dyDescent="0.3">
      <c r="M130" t="s">
        <v>124</v>
      </c>
      <c r="P130">
        <f>AD101</f>
        <v>74395.373999999996</v>
      </c>
      <c r="Q130" s="10" t="s">
        <v>125</v>
      </c>
      <c r="R130">
        <f>AF111</f>
        <v>1040641.35</v>
      </c>
      <c r="S130" s="10" t="s">
        <v>125</v>
      </c>
      <c r="T130" s="13">
        <f>AH121</f>
        <v>1728.7885968749999</v>
      </c>
      <c r="U130" s="10" t="s">
        <v>67</v>
      </c>
      <c r="V130" s="16">
        <f>P130+R130+T130</f>
        <v>1116765.512596875</v>
      </c>
      <c r="W130" t="s">
        <v>101</v>
      </c>
      <c r="AO130" s="10"/>
      <c r="AQ130" s="10"/>
      <c r="AR130" s="13"/>
      <c r="AS130" s="10"/>
      <c r="AT130" s="16"/>
    </row>
    <row r="131" spans="13:46" x14ac:dyDescent="0.3">
      <c r="U131" t="s">
        <v>126</v>
      </c>
    </row>
  </sheetData>
  <phoneticPr fontId="3" type="noConversion"/>
  <pageMargins left="0.7" right="0.7" top="0.78740157499999996" bottom="0.78740157499999996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7C811B949ADD542A35D447A2CAD3FD6" ma:contentTypeVersion="18" ma:contentTypeDescription="Vytvoří nový dokument" ma:contentTypeScope="" ma:versionID="f5cbae60e4be3055e5e0483d7d2b7f64">
  <xsd:schema xmlns:xsd="http://www.w3.org/2001/XMLSchema" xmlns:xs="http://www.w3.org/2001/XMLSchema" xmlns:p="http://schemas.microsoft.com/office/2006/metadata/properties" xmlns:ns2="8e7b3e7f-f681-49ea-ad36-9bf6f688d805" xmlns:ns3="41975e68-e528-4dad-a8f8-87c373eb13f0" targetNamespace="http://schemas.microsoft.com/office/2006/metadata/properties" ma:root="true" ma:fieldsID="ce71a2f1635bff51e6bd49b015e39c4a" ns2:_="" ns3:_="">
    <xsd:import namespace="8e7b3e7f-f681-49ea-ad36-9bf6f688d805"/>
    <xsd:import namespace="41975e68-e528-4dad-a8f8-87c373eb1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7b3e7f-f681-49ea-ad36-9bf6f688d8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86b04dba-c335-4d32-ba8d-3ae0db792a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975e68-e528-4dad-a8f8-87c373eb13f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7530ef9-b51a-4ab7-a3f7-26744243b0be}" ma:internalName="TaxCatchAll" ma:showField="CatchAllData" ma:web="41975e68-e528-4dad-a8f8-87c373eb13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1975e68-e528-4dad-a8f8-87c373eb13f0" xsi:nil="true"/>
    <lcf76f155ced4ddcb4097134ff3c332f xmlns="8e7b3e7f-f681-49ea-ad36-9bf6f688d805">
      <Terms xmlns="http://schemas.microsoft.com/office/infopath/2007/PartnerControls"/>
    </lcf76f155ced4ddcb4097134ff3c332f>
    <MediaLengthInSeconds xmlns="8e7b3e7f-f681-49ea-ad36-9bf6f688d805" xsi:nil="true"/>
  </documentManagement>
</p:properties>
</file>

<file path=customXml/itemProps1.xml><?xml version="1.0" encoding="utf-8"?>
<ds:datastoreItem xmlns:ds="http://schemas.openxmlformats.org/officeDocument/2006/customXml" ds:itemID="{9B232E85-AA42-4301-AAEC-EBF9417FB87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1193D1-C30F-4A3D-98C6-171A6D781D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7b3e7f-f681-49ea-ad36-9bf6f688d805"/>
    <ds:schemaRef ds:uri="41975e68-e528-4dad-a8f8-87c373eb1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E31584-2D9C-4C7E-B03D-B0DAA259A4D8}">
  <ds:schemaRefs>
    <ds:schemaRef ds:uri="http://schemas.microsoft.com/office/2006/metadata/properties"/>
    <ds:schemaRef ds:uri="http://schemas.microsoft.com/office/infopath/2007/PartnerControls"/>
    <ds:schemaRef ds:uri="41975e68-e528-4dad-a8f8-87c373eb13f0"/>
    <ds:schemaRef ds:uri="8e7b3e7f-f681-49ea-ad36-9bf6f688d80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Marek Wajsar</dc:creator>
  <cp:lastModifiedBy>Jan Vlček</cp:lastModifiedBy>
  <dcterms:created xsi:type="dcterms:W3CDTF">2022-04-27T07:41:11Z</dcterms:created>
  <dcterms:modified xsi:type="dcterms:W3CDTF">2025-03-26T11:54:02Z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0x010100A7C811B949ADD542A35D447A2CAD3FD6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